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6 год\апрель\"/>
    </mc:Choice>
  </mc:AlternateContent>
  <bookViews>
    <workbookView xWindow="0" yWindow="0" windowWidth="28800" windowHeight="11430"/>
  </bookViews>
  <sheets>
    <sheet name="Приложение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3" l="1"/>
  <c r="C37" i="3"/>
  <c r="C36" i="3"/>
  <c r="D37" i="3"/>
  <c r="F9" i="3" l="1"/>
  <c r="C9" i="3"/>
  <c r="D9" i="3"/>
  <c r="G9" i="3" s="1"/>
  <c r="G10" i="3"/>
  <c r="E10" i="3"/>
  <c r="G46" i="3"/>
  <c r="G42" i="3"/>
  <c r="F36" i="3"/>
  <c r="E9" i="3" l="1"/>
  <c r="G14" i="3"/>
  <c r="G15" i="3"/>
  <c r="G41" i="3" l="1"/>
  <c r="G39" i="3"/>
  <c r="E41" i="3"/>
  <c r="E39" i="3"/>
  <c r="E17" i="3"/>
  <c r="D29" i="3" l="1"/>
  <c r="F37" i="3" l="1"/>
  <c r="G28" i="3"/>
  <c r="G31" i="3" l="1"/>
  <c r="E21" i="3"/>
  <c r="G17" i="3"/>
  <c r="F29" i="3" l="1"/>
  <c r="F25" i="3"/>
  <c r="F20" i="3"/>
  <c r="F18" i="3" s="1"/>
  <c r="F12" i="3"/>
  <c r="F6" i="3"/>
  <c r="F7" i="3"/>
  <c r="F5" i="3" l="1"/>
  <c r="F4" i="3" s="1"/>
  <c r="E40" i="3" l="1"/>
  <c r="C29" i="3"/>
  <c r="C25" i="3" s="1"/>
  <c r="C12" i="3" l="1"/>
  <c r="D12" i="3"/>
  <c r="E32" i="3" l="1"/>
  <c r="D25" i="3" l="1"/>
  <c r="E31" i="3" l="1"/>
  <c r="E22" i="3"/>
  <c r="D20" i="3"/>
  <c r="D18" i="3" s="1"/>
  <c r="C20" i="3"/>
  <c r="C18" i="3" s="1"/>
  <c r="G22" i="3"/>
  <c r="G21" i="3"/>
  <c r="G27" i="3"/>
  <c r="E29" i="3" l="1"/>
  <c r="C7" i="3"/>
  <c r="E37" i="3" l="1"/>
  <c r="G37" i="3"/>
  <c r="G40" i="3"/>
  <c r="G34" i="3"/>
  <c r="G29" i="3"/>
  <c r="G26" i="3"/>
  <c r="G23" i="3"/>
  <c r="G20" i="3"/>
  <c r="G19" i="3"/>
  <c r="G16" i="3"/>
  <c r="G13" i="3"/>
  <c r="G8" i="3"/>
  <c r="E8" i="3"/>
  <c r="E36" i="3" l="1"/>
  <c r="G36" i="3"/>
  <c r="E34" i="3"/>
  <c r="E28" i="3"/>
  <c r="E27" i="3"/>
  <c r="E26" i="3"/>
  <c r="E23" i="3"/>
  <c r="E20" i="3"/>
  <c r="E19" i="3"/>
  <c r="E16" i="3"/>
  <c r="E13" i="3"/>
  <c r="D7" i="3"/>
  <c r="D6" i="3" s="1"/>
  <c r="D5" i="3" l="1"/>
  <c r="D4" i="3" s="1"/>
  <c r="C6" i="3"/>
  <c r="G18" i="3"/>
  <c r="G7" i="3"/>
  <c r="G25" i="3"/>
  <c r="G12" i="3"/>
  <c r="E25" i="3"/>
  <c r="E7" i="3"/>
  <c r="E12" i="3"/>
  <c r="E18" i="3"/>
  <c r="C5" i="3" l="1"/>
  <c r="G6" i="3"/>
  <c r="E6" i="3"/>
  <c r="C4" i="3" l="1"/>
  <c r="G4" i="3"/>
  <c r="G5" i="3"/>
  <c r="E5" i="3"/>
  <c r="E4" i="3" l="1"/>
</calcChain>
</file>

<file path=xl/sharedStrings.xml><?xml version="1.0" encoding="utf-8"?>
<sst xmlns="http://schemas.openxmlformats.org/spreadsheetml/2006/main" count="91" uniqueCount="91">
  <si>
    <t>Код бюджетной классификации (без указания кода главного администратора доходов бюджета)</t>
  </si>
  <si>
    <t>Наименование доходов</t>
  </si>
  <si>
    <t>Темп роста к соответствующему периоду прошлого года, %</t>
  </si>
  <si>
    <t>ДОХОДЫ БЮДЖЕТА - ВСЕГО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</si>
  <si>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</si>
  <si>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</si>
  <si>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</si>
  <si>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</si>
  <si>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</si>
  <si>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</si>
  <si>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</si>
  <si>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</si>
  <si>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</si>
  <si>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</si>
  <si>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</si>
  <si>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</si>
  <si>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</si>
  <si>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</si>
  <si>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</si>
  <si>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</si>
  <si>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</si>
  <si>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</si>
  <si>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</si>
  <si>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</si>
  <si>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</si>
  <si>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</si>
  <si>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</si>
  <si>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</si>
  <si>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</si>
  <si>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</si>
  <si>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</si>
  <si>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</si>
  <si>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</si>
  <si>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</si>
  <si>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</si>
  <si>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</si>
  <si>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</si>
  <si>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</si>
  <si>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</si>
  <si>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</si>
  <si>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</si>
  <si>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</si>
  <si>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 на имущество физических лиц</t>
  </si>
  <si>
    <t>1 06 01000 00 0000 110</t>
  </si>
  <si>
    <t>Земельный налог</t>
  </si>
  <si>
    <t>1 06 06000 00 0000 110</t>
  </si>
  <si>
    <t>Единый налог на вмененный доход для отдельных видов деятельности</t>
  </si>
  <si>
    <t>1 05 04010 02 0000 110</t>
  </si>
  <si>
    <t>Налог, взимаемый с применением патентной системы налогообложения</t>
  </si>
  <si>
    <t>1 05 02010 02 0000 110</t>
  </si>
  <si>
    <t>2 02 20000 00 0000 150</t>
  </si>
  <si>
    <t>2 02 30000 00 0000 150</t>
  </si>
  <si>
    <t>2 02 40000 00 0000 150</t>
  </si>
  <si>
    <t>Иные межбюджетные трансферты</t>
  </si>
  <si>
    <t>1 05 03010 01 0000 110</t>
  </si>
  <si>
    <t>Единый сельскохозяйственный налог</t>
  </si>
  <si>
    <t>1 06 06040 00 0000 110</t>
  </si>
  <si>
    <t>1 06 06030 00 0000 110</t>
  </si>
  <si>
    <t>Земельный налог с организаций</t>
  </si>
  <si>
    <t>Земельный налог с физ. лиц</t>
  </si>
  <si>
    <t>1 14 02000 00 0000 410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</si>
  <si>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</si>
  <si>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</si>
  <si>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</si>
  <si>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1 14 01000 00 0000 410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</si>
  <si>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</si>
  <si>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2 02 10 000 00 0000 150</t>
  </si>
  <si>
    <t>Дотации бюджетам бюджетной системы Российской Федерации</t>
  </si>
  <si>
    <t xml:space="preserve">% исполнение годового плана </t>
  </si>
  <si>
    <t>1 14 06010 00 0000 430</t>
  </si>
  <si>
    <t>1 14 06300 00 0000 430</t>
  </si>
  <si>
    <t>2 07 00000 00 0000 150</t>
  </si>
  <si>
    <t>Прочие безвозмездные поступления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</si>
  <si>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</si>
  <si>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</si>
  <si>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1 17 00000 00 0000 000</t>
  </si>
  <si>
    <t>ПРОЧИЕ НЕНАЛОГОВЫЕ ДОХОДЫ</t>
  </si>
  <si>
    <t>2 08 00 000 00 0000 000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</si>
  <si>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</si>
  <si>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Прочие безвозмездные поступления от государственных (муниципальных) организаций в бюджеты городских округов</t>
  </si>
  <si>
    <r>
      <t xml:space="preserve">План по решению о бюджете на </t>
    </r>
    <r>
      <rPr>
        <b/>
        <i/>
        <sz val="9"/>
        <rFont val="Calibri"/>
        <family val="2"/>
        <charset val="204"/>
      </rPr>
      <t>2026 год</t>
    </r>
    <r>
      <rPr>
        <b/>
        <sz val="9"/>
        <rFont val="Calibri"/>
        <family val="2"/>
        <charset val="204"/>
      </rPr>
      <t>, 
тыс. руб.</t>
    </r>
  </si>
  <si>
    <t>Cведения об исполнении бюджета городского округа Реутов по доходам в разрезе видов доходов в сравнении с запланированными значениями на соответствующий период и в сравнении с соответствующим периодом прошлого года (по состоянию на 01.05.2026)</t>
  </si>
  <si>
    <r>
      <t xml:space="preserve">Фактически исполнено по состоянию на </t>
    </r>
    <r>
      <rPr>
        <b/>
        <i/>
        <sz val="9"/>
        <rFont val="Calibri"/>
        <family val="2"/>
        <charset val="204"/>
      </rPr>
      <t xml:space="preserve">01.05.2025 </t>
    </r>
    <r>
      <rPr>
        <b/>
        <sz val="9"/>
        <rFont val="Calibri"/>
        <family val="2"/>
        <charset val="204"/>
      </rPr>
      <t>тыс. руб.</t>
    </r>
  </si>
  <si>
    <t>1 09 00000 00 0000 000</t>
  </si>
  <si>
    <t>Налог на прибыль организаций, зачислявшийся до 1 января 2005 года в местные бюджеты, мобилизуемый на территориях городских округов (сумма платежа (перерасчеты, недоимка и задолженность по соответствующему платежу, в том числе по отмененному)</t>
  </si>
  <si>
    <t>2 03 00000 00 0000 150</t>
  </si>
  <si>
    <t>1 03 03000 01 0000 110</t>
  </si>
  <si>
    <t>Туристический налог</t>
  </si>
  <si>
    <t>2 18 00 000 00 0000 150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</si>
  <si>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</si>
  <si>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r>
      <rPr>
        <b/>
        <sz val="9"/>
        <rFont val="Calibri"/>
        <family val="2"/>
        <charset val="204"/>
      </rPr>
      <t xml:space="preserve">Фактически исполнено по состоянию </t>
    </r>
    <r>
      <rPr>
        <sz val="9"/>
        <rFont val="Calibri"/>
        <family val="2"/>
        <charset val="204"/>
      </rPr>
      <t>на</t>
    </r>
    <r>
      <rPr>
        <i/>
        <sz val="9"/>
        <rFont val="Calibri"/>
        <family val="2"/>
        <charset val="204"/>
      </rPr>
      <t xml:space="preserve"> </t>
    </r>
    <r>
      <rPr>
        <b/>
        <i/>
        <sz val="9"/>
        <rFont val="Calibri"/>
        <family val="2"/>
        <charset val="204"/>
      </rPr>
      <t>01.05.2026</t>
    </r>
    <r>
      <rPr>
        <sz val="9"/>
        <rFont val="Calibri"/>
        <family val="2"/>
        <charset val="204"/>
      </rPr>
      <t xml:space="preserve">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</si>
</sst>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_ ;[Red]\-#,##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i/>
      <sz val="9"/>
      <name val="Calibri"/>
      <family val="2"/>
      <charset val="204"/>
    </font>
    <font>
      <sz val="9"/>
      <name val="Calibri"/>
      <family val="2"/>
      <charset val="204"/>
    </font>
    <font>
      <i/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5" fontId="12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5" fillId="0" borderId="9" xfId="0" applyNumberFormat="1" applyFont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vertical="center" wrapText="1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 wrapText="1"/>
    </xf>
    <xf numFmtId="4" fontId="7" fillId="2" borderId="7" xfId="0" applyNumberFormat="1" applyFont="1" applyFill="1" applyBorder="1" applyAlignment="1">
      <alignment horizontal="right" vertical="center" wrapText="1"/>
    </xf>
    <xf numFmtId="4" fontId="7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 wrapText="1"/>
    </xf>
    <xf numFmtId="164" fontId="9" fillId="0" borderId="2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3" fillId="2" borderId="0" xfId="0" applyNumberFormat="1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164" fontId="9" fillId="0" borderId="18" xfId="0" applyNumberFormat="1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" fontId="7" fillId="0" borderId="28" xfId="0" applyNumberFormat="1" applyFont="1" applyBorder="1" applyAlignment="1">
      <alignment horizontal="right" vertical="center"/>
    </xf>
    <xf numFmtId="4" fontId="7" fillId="0" borderId="29" xfId="0" applyNumberFormat="1" applyFont="1" applyBorder="1" applyAlignment="1">
      <alignment horizontal="right" vertical="center"/>
    </xf>
    <xf numFmtId="4" fontId="7" fillId="0" borderId="30" xfId="0" applyNumberFormat="1" applyFont="1" applyBorder="1" applyAlignment="1">
      <alignment horizontal="right" vertical="center"/>
    </xf>
    <xf numFmtId="4" fontId="7" fillId="0" borderId="26" xfId="0" applyNumberFormat="1" applyFont="1" applyFill="1" applyBorder="1" applyAlignment="1">
      <alignment horizontal="right" vertical="center" wrapText="1"/>
    </xf>
    <xf numFmtId="4" fontId="7" fillId="0" borderId="32" xfId="0" applyNumberFormat="1" applyFont="1" applyBorder="1" applyAlignment="1">
      <alignment horizontal="right" vertical="center" wrapText="1"/>
    </xf>
    <xf numFmtId="4" fontId="7" fillId="0" borderId="33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9" fillId="0" borderId="36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/>
    </xf>
    <xf numFmtId="0" fontId="13" fillId="0" borderId="14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" fontId="0" fillId="0" borderId="0" xfId="0" applyNumberFormat="1"/>
    <xf numFmtId="165" fontId="0" fillId="0" borderId="0" xfId="0" applyNumberFormat="1"/>
    <xf numFmtId="164" fontId="10" fillId="0" borderId="2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center" vertical="center"/>
    </xf>
    <xf numFmtId="164" fontId="9" fillId="3" borderId="22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4" fontId="5" fillId="3" borderId="17" xfId="0" applyNumberFormat="1" applyFont="1" applyFill="1" applyBorder="1" applyAlignment="1">
      <alignment horizontal="right" vertical="center" wrapText="1"/>
    </xf>
    <xf numFmtId="164" fontId="10" fillId="3" borderId="0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4" fontId="5" fillId="3" borderId="31" xfId="0" applyNumberFormat="1" applyFont="1" applyFill="1" applyBorder="1" applyAlignment="1">
      <alignment horizontal="right" vertical="center" wrapText="1"/>
    </xf>
    <xf numFmtId="4" fontId="5" fillId="3" borderId="22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 wrapText="1"/>
    </xf>
    <xf numFmtId="4" fontId="5" fillId="3" borderId="17" xfId="0" applyNumberFormat="1" applyFont="1" applyFill="1" applyBorder="1" applyAlignment="1">
      <alignment horizontal="right" vertical="center"/>
    </xf>
    <xf numFmtId="4" fontId="5" fillId="3" borderId="23" xfId="0" applyNumberFormat="1" applyFont="1" applyFill="1" applyBorder="1" applyAlignment="1">
      <alignment horizontal="right" vertical="center"/>
    </xf>
    <xf numFmtId="164" fontId="10" fillId="3" borderId="24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right" vertical="center"/>
    </xf>
    <xf numFmtId="164" fontId="6" fillId="0" borderId="36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right" vertical="center" wrapText="1"/>
    </xf>
    <xf numFmtId="4" fontId="7" fillId="0" borderId="17" xfId="0" applyNumberFormat="1" applyFont="1" applyFill="1" applyBorder="1" applyAlignment="1">
      <alignment horizontal="right" vertical="center"/>
    </xf>
    <xf numFmtId="4" fontId="7" fillId="0" borderId="17" xfId="0" applyNumberFormat="1" applyFont="1" applyFill="1" applyBorder="1" applyAlignment="1">
      <alignment horizontal="right" vertical="center" wrapText="1"/>
    </xf>
    <xf numFmtId="4" fontId="7" fillId="0" borderId="27" xfId="0" applyNumberFormat="1" applyFont="1" applyFill="1" applyBorder="1" applyAlignment="1">
      <alignment horizontal="right" vertical="center"/>
    </xf>
    <xf numFmtId="4" fontId="7" fillId="0" borderId="34" xfId="0" applyNumberFormat="1" applyFont="1" applyFill="1" applyBorder="1" applyAlignment="1">
      <alignment horizontal="right" vertical="center" wrapText="1"/>
    </xf>
    <xf numFmtId="4" fontId="7" fillId="0" borderId="28" xfId="0" applyNumberFormat="1" applyFont="1" applyFill="1" applyBorder="1" applyAlignment="1">
      <alignment horizontal="right" vertical="center"/>
    </xf>
    <xf numFmtId="4" fontId="7" fillId="0" borderId="35" xfId="0" applyNumberFormat="1" applyFont="1" applyFill="1" applyBorder="1" applyAlignment="1">
      <alignment horizontal="right" vertical="center" wrapText="1"/>
    </xf>
    <xf numFmtId="4" fontId="7" fillId="0" borderId="30" xfId="0" applyNumberFormat="1" applyFont="1" applyFill="1" applyBorder="1" applyAlignment="1">
      <alignment horizontal="right" vertical="center"/>
    </xf>
    <xf numFmtId="4" fontId="7" fillId="0" borderId="14" xfId="0" applyNumberFormat="1" applyFont="1" applyFill="1" applyBorder="1" applyAlignment="1">
      <alignment horizontal="right" vertical="center"/>
    </xf>
    <xf numFmtId="4" fontId="7" fillId="0" borderId="10" xfId="0" applyNumberFormat="1" applyFont="1" applyFill="1" applyBorder="1" applyAlignment="1">
      <alignment horizontal="right" vertical="center" wrapText="1"/>
    </xf>
    <xf numFmtId="4" fontId="7" fillId="0" borderId="15" xfId="0" applyNumberFormat="1" applyFont="1" applyFill="1" applyBorder="1" applyAlignment="1">
      <alignment horizontal="right" vertical="center" wrapText="1"/>
    </xf>
    <xf numFmtId="4" fontId="7" fillId="0" borderId="8" xfId="0" applyNumberFormat="1" applyFont="1" applyFill="1" applyBorder="1" applyAlignment="1">
      <alignment horizontal="right" vertical="center" wrapText="1"/>
    </xf>
    <xf numFmtId="4" fontId="7" fillId="0" borderId="16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4" fontId="7" fillId="0" borderId="9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4" fontId="7" fillId="2" borderId="10" xfId="0" applyNumberFormat="1" applyFont="1" applyFill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2" borderId="36" xfId="0" applyNumberFormat="1" applyFont="1" applyFill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7" fillId="2" borderId="18" xfId="0" applyNumberFormat="1" applyFont="1" applyFill="1" applyBorder="1" applyAlignment="1">
      <alignment horizontal="right" vertical="center"/>
    </xf>
    <xf numFmtId="164" fontId="9" fillId="0" borderId="2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right" vertical="center" wrapText="1"/>
    </xf>
    <xf numFmtId="164" fontId="10" fillId="0" borderId="15" xfId="0" applyNumberFormat="1" applyFont="1" applyFill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4" fontId="5" fillId="3" borderId="23" xfId="0" applyNumberFormat="1" applyFont="1" applyFill="1" applyBorder="1" applyAlignment="1">
      <alignment horizontal="right" vertical="center" wrapText="1"/>
    </xf>
    <xf numFmtId="164" fontId="6" fillId="0" borderId="17" xfId="0" applyNumberFormat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horizontal="center" vertical="center"/>
    </xf>
    <xf numFmtId="164" fontId="6" fillId="0" borderId="25" xfId="0" applyNumberFormat="1" applyFont="1" applyFill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4" fontId="5" fillId="3" borderId="20" xfId="0" applyNumberFormat="1" applyFont="1" applyFill="1" applyBorder="1" applyAlignment="1">
      <alignment horizontal="right" vertical="center" wrapText="1"/>
    </xf>
    <xf numFmtId="164" fontId="8" fillId="0" borderId="24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4" fontId="7" fillId="0" borderId="38" xfId="0" applyNumberFormat="1" applyFont="1" applyFill="1" applyBorder="1" applyAlignment="1">
      <alignment horizontal="right" vertical="center" wrapText="1"/>
    </xf>
    <xf numFmtId="4" fontId="7" fillId="0" borderId="36" xfId="0" applyNumberFormat="1" applyFont="1" applyFill="1" applyBorder="1" applyAlignment="1">
      <alignment horizontal="right" vertical="center" wrapText="1"/>
    </xf>
    <xf numFmtId="164" fontId="6" fillId="0" borderId="39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horizontal="right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zoomScaleNormal="100" workbookViewId="0">
      <selection activeCell="D41" sqref="D41"/>
    </sheetView>
  </sheetViews>
  <sheetFormatPr defaultRowHeight="15" x14ac:dyDescent="0.25"/>
  <cols>
    <col min="1" max="1" width="20.5703125" customWidth="1"/>
    <col min="2" max="2" width="51.7109375" customWidth="1"/>
    <col min="3" max="3" width="13" customWidth="1"/>
    <col min="4" max="4" width="13.7109375" customWidth="1"/>
    <col min="5" max="5" width="11.28515625" customWidth="1"/>
    <col min="6" max="6" width="11.85546875" customWidth="1"/>
    <col min="7" max="7" width="11.28515625" customWidth="1"/>
    <col min="8" max="8" width="14.85546875" customWidth="1"/>
    <col min="9" max="9" width="16" customWidth="1"/>
    <col min="10" max="10" width="19.5703125" customWidth="1"/>
    <col min="11" max="11" width="31.28515625" customWidth="1"/>
    <col min="14" max="14" width="14.7109375" customWidth="1"/>
  </cols>
  <sheetData>
    <row r="1" spans="1:14" ht="32.25" customHeight="1" x14ac:dyDescent="0.25">
      <c r="A1" s="137" t="s">
        <v>81</v>
      </c>
      <c r="B1" s="137"/>
      <c r="C1" s="137"/>
      <c r="D1" s="137"/>
      <c r="E1" s="137"/>
      <c r="F1" s="137"/>
      <c r="G1" s="137"/>
    </row>
    <row r="2" spans="1:14" ht="15.75" thickBot="1" x14ac:dyDescent="0.3">
      <c r="A2" s="137"/>
      <c r="B2" s="137"/>
      <c r="C2" s="137"/>
      <c r="D2" s="137"/>
      <c r="E2" s="137"/>
      <c r="F2" s="137"/>
      <c r="G2" s="137"/>
    </row>
    <row r="3" spans="1:14" ht="86.25" customHeight="1" thickBot="1" x14ac:dyDescent="0.3">
      <c r="A3" s="5" t="s">
        <v>0</v>
      </c>
      <c r="B3" s="5" t="s">
        <v>1</v>
      </c>
      <c r="C3" s="58" t="s">
        <v>80</v>
      </c>
      <c r="D3" s="136" t="s">
        <v>90</v>
      </c>
      <c r="E3" s="19" t="s">
        <v>68</v>
      </c>
      <c r="F3" s="60" t="s">
        <v>82</v>
      </c>
      <c r="G3" s="16" t="s">
        <v>2</v>
      </c>
      <c r="I3" s="3"/>
    </row>
    <row r="4" spans="1:14" ht="24.95" customHeight="1" thickBot="1" x14ac:dyDescent="0.3">
      <c r="A4" s="66"/>
      <c r="B4" s="67" t="s">
        <v>3</v>
      </c>
      <c r="C4" s="68">
        <f>SUM(C5,C36)</f>
        <v>8234140.3499999996</v>
      </c>
      <c r="D4" s="69">
        <f>SUM(D5,D36)</f>
        <v>2167075.7999999998</v>
      </c>
      <c r="E4" s="70">
        <f t="shared" ref="E4" si="0">D4/C4/100%</f>
        <v>0.26318179043426188</v>
      </c>
      <c r="F4" s="69">
        <f>SUM(F5,F36)</f>
        <v>2563614.5100000002</v>
      </c>
      <c r="G4" s="71">
        <f>D4/F4</f>
        <v>0.84532046122644222</v>
      </c>
      <c r="H4" s="62"/>
      <c r="I4" s="3"/>
      <c r="J4" s="64"/>
      <c r="K4" s="3"/>
    </row>
    <row r="5" spans="1:14" ht="24.95" customHeight="1" thickBot="1" x14ac:dyDescent="0.3">
      <c r="A5" s="72" t="s">
        <v>4</v>
      </c>
      <c r="B5" s="73" t="s">
        <v>5</v>
      </c>
      <c r="C5" s="74">
        <f>SUM(C6,C25)</f>
        <v>3772780.1</v>
      </c>
      <c r="D5" s="74">
        <f>SUM(D6,D25)</f>
        <v>1259671.7399999998</v>
      </c>
      <c r="E5" s="75">
        <f t="shared" ref="E5" si="1">D5/C5/100%</f>
        <v>0.33388421975614208</v>
      </c>
      <c r="F5" s="74">
        <f>SUM(F6,F25)</f>
        <v>1065676.1500000001</v>
      </c>
      <c r="G5" s="76">
        <f t="shared" ref="G5:G42" si="2">D5/F5</f>
        <v>1.1820399095916705</v>
      </c>
      <c r="H5" s="3"/>
      <c r="I5" s="62"/>
      <c r="J5" s="63"/>
    </row>
    <row r="6" spans="1:14" ht="24.95" customHeight="1" thickBot="1" x14ac:dyDescent="0.3">
      <c r="A6" s="77"/>
      <c r="B6" s="67" t="s">
        <v>6</v>
      </c>
      <c r="C6" s="68">
        <f>SUM(C7,C9,C12,C18,C23:C23)</f>
        <v>3345521.45</v>
      </c>
      <c r="D6" s="69">
        <f>SUM(D7,D9,D12,D18,D23)</f>
        <v>1064158.2599999998</v>
      </c>
      <c r="E6" s="70">
        <f t="shared" ref="E6:E8" si="3">D6/C6/100%</f>
        <v>0.31808442298285061</v>
      </c>
      <c r="F6" s="69">
        <f>SUM(F7,F9,F12,F18,F23)+F24</f>
        <v>914365.49000000022</v>
      </c>
      <c r="G6" s="71">
        <f t="shared" si="2"/>
        <v>1.163821547989524</v>
      </c>
    </row>
    <row r="7" spans="1:14" ht="24.95" customHeight="1" thickBot="1" x14ac:dyDescent="0.3">
      <c r="A7" s="77" t="s">
        <v>7</v>
      </c>
      <c r="B7" s="67" t="s">
        <v>8</v>
      </c>
      <c r="C7" s="68">
        <f>SUM(C8)</f>
        <v>1570277.45</v>
      </c>
      <c r="D7" s="69">
        <f>SUM(D8)</f>
        <v>379185.01</v>
      </c>
      <c r="E7" s="70">
        <f t="shared" si="3"/>
        <v>0.24147644099455165</v>
      </c>
      <c r="F7" s="69">
        <f>SUM(F8)</f>
        <v>263586.88</v>
      </c>
      <c r="G7" s="71">
        <f t="shared" si="2"/>
        <v>1.4385579813380696</v>
      </c>
    </row>
    <row r="8" spans="1:14" ht="24.95" customHeight="1" thickBot="1" x14ac:dyDescent="0.3">
      <c r="A8" s="12" t="s">
        <v>9</v>
      </c>
      <c r="B8" s="13" t="s">
        <v>10</v>
      </c>
      <c r="C8" s="90">
        <v>1570277.45</v>
      </c>
      <c r="D8" s="91">
        <v>379185.01</v>
      </c>
      <c r="E8" s="20">
        <f t="shared" si="3"/>
        <v>0.24147644099455165</v>
      </c>
      <c r="F8" s="17">
        <v>263586.88</v>
      </c>
      <c r="G8" s="53">
        <f t="shared" si="2"/>
        <v>1.4385579813380696</v>
      </c>
    </row>
    <row r="9" spans="1:14" ht="24.95" customHeight="1" thickBot="1" x14ac:dyDescent="0.3">
      <c r="A9" s="77" t="s">
        <v>11</v>
      </c>
      <c r="B9" s="67" t="s">
        <v>12</v>
      </c>
      <c r="C9" s="68">
        <f>SUM(C11)+C10</f>
        <v>5268</v>
      </c>
      <c r="D9" s="69">
        <f>SUM(D11)+D10</f>
        <v>3071.17</v>
      </c>
      <c r="E9" s="70">
        <f>D9/C9/100%</f>
        <v>0.58298595292331057</v>
      </c>
      <c r="F9" s="69">
        <f>SUM(F11)+F10</f>
        <v>1548.93</v>
      </c>
      <c r="G9" s="71">
        <f>D9/F9</f>
        <v>1.9827687500403504</v>
      </c>
      <c r="N9" s="4"/>
    </row>
    <row r="10" spans="1:14" ht="24.95" customHeight="1" x14ac:dyDescent="0.25">
      <c r="A10" s="130" t="s">
        <v>13</v>
      </c>
      <c r="B10" s="131" t="s">
        <v>14</v>
      </c>
      <c r="C10" s="132">
        <v>5268</v>
      </c>
      <c r="D10" s="133">
        <v>1574.95</v>
      </c>
      <c r="E10" s="134">
        <f t="shared" ref="E10" si="4">D10/C10/100%</f>
        <v>0.2989654517843584</v>
      </c>
      <c r="F10" s="135">
        <v>1548.93</v>
      </c>
      <c r="G10" s="54">
        <f t="shared" ref="G10" si="5">D10/F10</f>
        <v>1.0167986932914981</v>
      </c>
      <c r="N10" s="4"/>
    </row>
    <row r="11" spans="1:14" ht="24.95" customHeight="1" thickBot="1" x14ac:dyDescent="0.3">
      <c r="A11" s="12" t="s">
        <v>86</v>
      </c>
      <c r="B11" s="13" t="s">
        <v>87</v>
      </c>
      <c r="C11" s="90"/>
      <c r="D11" s="92">
        <v>1496.22</v>
      </c>
      <c r="E11" s="20"/>
      <c r="F11" s="24"/>
      <c r="G11" s="129"/>
      <c r="I11" s="3"/>
      <c r="N11" s="3"/>
    </row>
    <row r="12" spans="1:14" ht="24.95" customHeight="1" thickBot="1" x14ac:dyDescent="0.3">
      <c r="A12" s="77" t="s">
        <v>15</v>
      </c>
      <c r="B12" s="78" t="s">
        <v>16</v>
      </c>
      <c r="C12" s="79">
        <f>SUM(C13:C17)</f>
        <v>1277008</v>
      </c>
      <c r="D12" s="80">
        <f>SUM(D13:D17)</f>
        <v>552641.44999999995</v>
      </c>
      <c r="E12" s="86">
        <f t="shared" ref="E12:E22" si="6">D12/C12/100%</f>
        <v>0.43276271566035607</v>
      </c>
      <c r="F12" s="80">
        <f>SUM(F13:F17)</f>
        <v>529203.87000000011</v>
      </c>
      <c r="G12" s="71">
        <f t="shared" si="2"/>
        <v>1.044288376046834</v>
      </c>
      <c r="N12" s="3"/>
    </row>
    <row r="13" spans="1:14" ht="24.95" customHeight="1" x14ac:dyDescent="0.25">
      <c r="A13" s="9" t="s">
        <v>17</v>
      </c>
      <c r="B13" s="43" t="s">
        <v>18</v>
      </c>
      <c r="C13" s="50">
        <v>1217300</v>
      </c>
      <c r="D13" s="93">
        <v>505249.81</v>
      </c>
      <c r="E13" s="88">
        <f t="shared" si="6"/>
        <v>0.41505775897478026</v>
      </c>
      <c r="F13" s="42">
        <v>486282.28</v>
      </c>
      <c r="G13" s="54">
        <f t="shared" si="2"/>
        <v>1.0390051843961905</v>
      </c>
    </row>
    <row r="14" spans="1:14" ht="24.95" customHeight="1" x14ac:dyDescent="0.25">
      <c r="A14" s="2" t="s">
        <v>49</v>
      </c>
      <c r="B14" s="44" t="s">
        <v>46</v>
      </c>
      <c r="C14" s="51"/>
      <c r="D14" s="47">
        <v>3.91</v>
      </c>
      <c r="E14" s="127"/>
      <c r="F14" s="47">
        <v>-140.41</v>
      </c>
      <c r="G14" s="56">
        <f t="shared" si="2"/>
        <v>-2.7847019443059614E-2</v>
      </c>
    </row>
    <row r="15" spans="1:14" ht="24.95" customHeight="1" x14ac:dyDescent="0.25">
      <c r="A15" s="6" t="s">
        <v>54</v>
      </c>
      <c r="B15" s="45" t="s">
        <v>55</v>
      </c>
      <c r="C15" s="52"/>
      <c r="D15" s="48">
        <v>510.55</v>
      </c>
      <c r="E15" s="127"/>
      <c r="F15" s="48">
        <v>64.62</v>
      </c>
      <c r="G15" s="56">
        <f t="shared" si="2"/>
        <v>7.900804704425874</v>
      </c>
    </row>
    <row r="16" spans="1:14" ht="24.95" customHeight="1" x14ac:dyDescent="0.25">
      <c r="A16" s="6" t="s">
        <v>47</v>
      </c>
      <c r="B16" s="44" t="s">
        <v>48</v>
      </c>
      <c r="C16" s="94">
        <v>52823</v>
      </c>
      <c r="D16" s="95">
        <v>12566.15</v>
      </c>
      <c r="E16" s="89">
        <f t="shared" si="6"/>
        <v>0.23789163811218597</v>
      </c>
      <c r="F16" s="47">
        <v>41241.57</v>
      </c>
      <c r="G16" s="55">
        <f t="shared" si="2"/>
        <v>0.30469620821903726</v>
      </c>
    </row>
    <row r="17" spans="1:14" ht="36.75" customHeight="1" thickBot="1" x14ac:dyDescent="0.3">
      <c r="A17" s="6" t="s">
        <v>73</v>
      </c>
      <c r="B17" s="46" t="s">
        <v>74</v>
      </c>
      <c r="C17" s="96">
        <v>6885</v>
      </c>
      <c r="D17" s="97">
        <v>34311.03</v>
      </c>
      <c r="E17" s="89">
        <f t="shared" si="6"/>
        <v>4.9834466230936814</v>
      </c>
      <c r="F17" s="49">
        <v>1755.81</v>
      </c>
      <c r="G17" s="55">
        <f t="shared" si="2"/>
        <v>19.541425325063646</v>
      </c>
    </row>
    <row r="18" spans="1:14" ht="24.95" customHeight="1" thickBot="1" x14ac:dyDescent="0.3">
      <c r="A18" s="77" t="s">
        <v>19</v>
      </c>
      <c r="B18" s="67" t="s">
        <v>20</v>
      </c>
      <c r="C18" s="68">
        <f>SUM(C19:C20)</f>
        <v>439317</v>
      </c>
      <c r="D18" s="69">
        <f>SUM(D19:D20)</f>
        <v>108351.99</v>
      </c>
      <c r="E18" s="70">
        <f t="shared" si="6"/>
        <v>0.24663737119210047</v>
      </c>
      <c r="F18" s="69">
        <f>SUM(F19:F20)</f>
        <v>104684.18000000001</v>
      </c>
      <c r="G18" s="71">
        <f t="shared" si="2"/>
        <v>1.0350369081555588</v>
      </c>
    </row>
    <row r="19" spans="1:14" ht="24.95" customHeight="1" thickBot="1" x14ac:dyDescent="0.3">
      <c r="A19" s="12" t="s">
        <v>43</v>
      </c>
      <c r="B19" s="13" t="s">
        <v>42</v>
      </c>
      <c r="C19" s="90">
        <v>212053</v>
      </c>
      <c r="D19" s="98">
        <v>10715.09</v>
      </c>
      <c r="E19" s="20">
        <f t="shared" si="6"/>
        <v>5.0530244797291242E-2</v>
      </c>
      <c r="F19" s="27">
        <v>12232.63</v>
      </c>
      <c r="G19" s="53">
        <f t="shared" si="2"/>
        <v>0.87594327630280655</v>
      </c>
    </row>
    <row r="20" spans="1:14" ht="24.95" customHeight="1" thickBot="1" x14ac:dyDescent="0.3">
      <c r="A20" s="77" t="s">
        <v>45</v>
      </c>
      <c r="B20" s="67" t="s">
        <v>44</v>
      </c>
      <c r="C20" s="68">
        <f>SUM(C21:C22)</f>
        <v>227264</v>
      </c>
      <c r="D20" s="69">
        <f>SUM(D21:D22)</f>
        <v>97636.900000000009</v>
      </c>
      <c r="E20" s="70">
        <f t="shared" si="6"/>
        <v>0.42961885736412281</v>
      </c>
      <c r="F20" s="69">
        <f>SUM(F21:F22)</f>
        <v>92451.55</v>
      </c>
      <c r="G20" s="71">
        <f t="shared" si="2"/>
        <v>1.0560872154117482</v>
      </c>
    </row>
    <row r="21" spans="1:14" ht="24.95" customHeight="1" x14ac:dyDescent="0.25">
      <c r="A21" s="9" t="s">
        <v>57</v>
      </c>
      <c r="B21" s="10" t="s">
        <v>58</v>
      </c>
      <c r="C21" s="99">
        <v>204538</v>
      </c>
      <c r="D21" s="100">
        <v>96835.46</v>
      </c>
      <c r="E21" s="21">
        <f>D21/C21/100%</f>
        <v>0.47343505852213286</v>
      </c>
      <c r="F21" s="28">
        <v>93171.55</v>
      </c>
      <c r="G21" s="57">
        <f t="shared" si="2"/>
        <v>1.0393243431068819</v>
      </c>
      <c r="H21" s="61"/>
    </row>
    <row r="22" spans="1:14" ht="24.95" customHeight="1" thickBot="1" x14ac:dyDescent="0.3">
      <c r="A22" s="6" t="s">
        <v>56</v>
      </c>
      <c r="B22" s="8" t="s">
        <v>59</v>
      </c>
      <c r="C22" s="101">
        <v>22726</v>
      </c>
      <c r="D22" s="102">
        <v>801.44</v>
      </c>
      <c r="E22" s="21">
        <f t="shared" si="6"/>
        <v>3.5265334858752093E-2</v>
      </c>
      <c r="F22" s="22">
        <v>-720</v>
      </c>
      <c r="G22" s="117">
        <f t="shared" si="2"/>
        <v>-1.1131111111111112</v>
      </c>
      <c r="H22" s="61"/>
      <c r="I22" s="4"/>
    </row>
    <row r="23" spans="1:14" ht="24.95" customHeight="1" thickBot="1" x14ac:dyDescent="0.3">
      <c r="A23" s="77" t="s">
        <v>21</v>
      </c>
      <c r="B23" s="67" t="s">
        <v>22</v>
      </c>
      <c r="C23" s="68">
        <v>53651</v>
      </c>
      <c r="D23" s="81">
        <v>20908.64</v>
      </c>
      <c r="E23" s="70">
        <f t="shared" ref="E23" si="7">D23/C23/100%</f>
        <v>0.38971575553111776</v>
      </c>
      <c r="F23" s="81">
        <v>15342.17</v>
      </c>
      <c r="G23" s="71">
        <f t="shared" si="2"/>
        <v>1.3628215565333979</v>
      </c>
    </row>
    <row r="24" spans="1:14" ht="59.25" customHeight="1" thickBot="1" x14ac:dyDescent="0.3">
      <c r="A24" s="77" t="s">
        <v>83</v>
      </c>
      <c r="B24" s="67" t="s">
        <v>84</v>
      </c>
      <c r="C24" s="128"/>
      <c r="D24" s="81"/>
      <c r="E24" s="70"/>
      <c r="F24" s="81">
        <v>-0.54</v>
      </c>
      <c r="G24" s="71"/>
    </row>
    <row r="25" spans="1:14" ht="24.95" customHeight="1" thickBot="1" x14ac:dyDescent="0.3">
      <c r="A25" s="66"/>
      <c r="B25" s="67" t="s">
        <v>23</v>
      </c>
      <c r="C25" s="80">
        <f>SUM(C26,C27,C28,C29,C34,C35)</f>
        <v>427258.65</v>
      </c>
      <c r="D25" s="69">
        <f>SUM(D26,D27,D28,D29,D34,D35)</f>
        <v>195513.47999999998</v>
      </c>
      <c r="E25" s="70">
        <f t="shared" ref="E25:E32" si="8">D25/C25/100%</f>
        <v>0.45759981687907308</v>
      </c>
      <c r="F25" s="69">
        <f>SUM(F26,F27,F28,F29,F34,F35)</f>
        <v>151310.66</v>
      </c>
      <c r="G25" s="71">
        <f t="shared" si="2"/>
        <v>1.2921328873986802</v>
      </c>
    </row>
    <row r="26" spans="1:14" ht="24.95" customHeight="1" thickBot="1" x14ac:dyDescent="0.3">
      <c r="A26" s="77" t="s">
        <v>24</v>
      </c>
      <c r="B26" s="67" t="s">
        <v>25</v>
      </c>
      <c r="C26" s="68">
        <v>310461</v>
      </c>
      <c r="D26" s="81">
        <v>120121.59</v>
      </c>
      <c r="E26" s="70">
        <f t="shared" si="8"/>
        <v>0.38691362200083101</v>
      </c>
      <c r="F26" s="81">
        <v>115898.92</v>
      </c>
      <c r="G26" s="71">
        <f t="shared" si="2"/>
        <v>1.0364340754857768</v>
      </c>
    </row>
    <row r="27" spans="1:14" ht="24.95" customHeight="1" thickBot="1" x14ac:dyDescent="0.3">
      <c r="A27" s="77" t="s">
        <v>26</v>
      </c>
      <c r="B27" s="67" t="s">
        <v>27</v>
      </c>
      <c r="C27" s="68">
        <v>330</v>
      </c>
      <c r="D27" s="81">
        <v>257.75</v>
      </c>
      <c r="E27" s="70">
        <f t="shared" si="8"/>
        <v>0.78106060606060601</v>
      </c>
      <c r="F27" s="81">
        <v>287.2</v>
      </c>
      <c r="G27" s="71">
        <f t="shared" si="2"/>
        <v>0.89745821727019504</v>
      </c>
    </row>
    <row r="28" spans="1:14" ht="24.95" customHeight="1" thickBot="1" x14ac:dyDescent="0.3">
      <c r="A28" s="72" t="s">
        <v>28</v>
      </c>
      <c r="B28" s="73" t="s">
        <v>29</v>
      </c>
      <c r="C28" s="82">
        <v>1700</v>
      </c>
      <c r="D28" s="83">
        <v>22044.85</v>
      </c>
      <c r="E28" s="75">
        <f t="shared" si="8"/>
        <v>12.96755882352941</v>
      </c>
      <c r="F28" s="83">
        <v>12228.95</v>
      </c>
      <c r="G28" s="76">
        <f t="shared" si="2"/>
        <v>1.802677253566332</v>
      </c>
    </row>
    <row r="29" spans="1:14" ht="24.95" customHeight="1" thickBot="1" x14ac:dyDescent="0.3">
      <c r="A29" s="121" t="s">
        <v>30</v>
      </c>
      <c r="B29" s="122" t="s">
        <v>31</v>
      </c>
      <c r="C29" s="68">
        <f>SUM(C30:C33)</f>
        <v>91000</v>
      </c>
      <c r="D29" s="123">
        <f>SUM(D30:D33)</f>
        <v>23987.899999999998</v>
      </c>
      <c r="E29" s="86">
        <f t="shared" si="8"/>
        <v>0.26360329670329669</v>
      </c>
      <c r="F29" s="123">
        <f>SUM(F30:F33)</f>
        <v>13215.75</v>
      </c>
      <c r="G29" s="76">
        <f t="shared" si="2"/>
        <v>1.8150994079034484</v>
      </c>
    </row>
    <row r="30" spans="1:14" ht="24.95" customHeight="1" x14ac:dyDescent="0.25">
      <c r="A30" s="110" t="s">
        <v>64</v>
      </c>
      <c r="B30" s="111" t="s">
        <v>61</v>
      </c>
      <c r="C30" s="118"/>
      <c r="D30" s="112"/>
      <c r="E30" s="119"/>
      <c r="F30" s="112"/>
      <c r="G30" s="120"/>
    </row>
    <row r="31" spans="1:14" ht="66" customHeight="1" x14ac:dyDescent="0.25">
      <c r="A31" s="25" t="s">
        <v>60</v>
      </c>
      <c r="B31" s="26" t="s">
        <v>62</v>
      </c>
      <c r="C31" s="29">
        <v>42000</v>
      </c>
      <c r="D31" s="30">
        <v>23747.439999999999</v>
      </c>
      <c r="E31" s="124">
        <f t="shared" si="8"/>
        <v>0.56541523809523808</v>
      </c>
      <c r="F31" s="116">
        <v>13215.75</v>
      </c>
      <c r="G31" s="55">
        <f>D31/F31</f>
        <v>1.7969044511283885</v>
      </c>
      <c r="K31" s="37"/>
    </row>
    <row r="32" spans="1:14" ht="48" customHeight="1" x14ac:dyDescent="0.25">
      <c r="A32" s="33" t="s">
        <v>69</v>
      </c>
      <c r="B32" s="34" t="s">
        <v>63</v>
      </c>
      <c r="C32" s="35">
        <v>13000</v>
      </c>
      <c r="D32" s="38">
        <v>240.46</v>
      </c>
      <c r="E32" s="125">
        <f t="shared" si="8"/>
        <v>1.8496923076923077E-2</v>
      </c>
      <c r="F32" s="116"/>
      <c r="G32" s="41"/>
      <c r="N32" s="36"/>
    </row>
    <row r="33" spans="1:11" ht="57.75" customHeight="1" thickBot="1" x14ac:dyDescent="0.3">
      <c r="A33" s="25" t="s">
        <v>70</v>
      </c>
      <c r="B33" s="31" t="s">
        <v>65</v>
      </c>
      <c r="C33" s="29">
        <v>36000</v>
      </c>
      <c r="D33" s="30"/>
      <c r="E33" s="126"/>
      <c r="F33" s="30"/>
      <c r="G33" s="32"/>
    </row>
    <row r="34" spans="1:11" ht="24.95" customHeight="1" thickBot="1" x14ac:dyDescent="0.3">
      <c r="A34" s="77" t="s">
        <v>32</v>
      </c>
      <c r="B34" s="67" t="s">
        <v>33</v>
      </c>
      <c r="C34" s="68">
        <v>23757.65</v>
      </c>
      <c r="D34" s="84">
        <v>29101.39</v>
      </c>
      <c r="E34" s="85">
        <f t="shared" ref="E34" si="9">D34/C34/100%</f>
        <v>1.2249271287353756</v>
      </c>
      <c r="F34" s="84">
        <v>9679.84</v>
      </c>
      <c r="G34" s="76">
        <f t="shared" si="2"/>
        <v>3.0063916345724722</v>
      </c>
    </row>
    <row r="35" spans="1:11" ht="24.95" customHeight="1" thickBot="1" x14ac:dyDescent="0.3">
      <c r="A35" s="77" t="s">
        <v>75</v>
      </c>
      <c r="B35" s="67" t="s">
        <v>76</v>
      </c>
      <c r="C35" s="68">
        <v>10</v>
      </c>
      <c r="D35" s="81"/>
      <c r="E35" s="86"/>
      <c r="F35" s="81"/>
      <c r="G35" s="76"/>
    </row>
    <row r="36" spans="1:11" ht="24.95" customHeight="1" thickBot="1" x14ac:dyDescent="0.3">
      <c r="A36" s="77" t="s">
        <v>34</v>
      </c>
      <c r="B36" s="67" t="s">
        <v>35</v>
      </c>
      <c r="C36" s="87">
        <f>SUM(C38:C46)</f>
        <v>4461360.25</v>
      </c>
      <c r="D36" s="81">
        <f>SUM(D38:D46)</f>
        <v>907404.05999999994</v>
      </c>
      <c r="E36" s="70">
        <f t="shared" ref="E36:E37" si="10">D36/C36/100%</f>
        <v>0.20339179289545153</v>
      </c>
      <c r="F36" s="81">
        <f>SUM(F38:F46)</f>
        <v>1497938.36</v>
      </c>
      <c r="G36" s="71">
        <f t="shared" si="2"/>
        <v>0.60576862455141334</v>
      </c>
      <c r="H36" s="3"/>
      <c r="I36" s="3"/>
    </row>
    <row r="37" spans="1:11" ht="24.95" customHeight="1" thickBot="1" x14ac:dyDescent="0.3">
      <c r="A37" s="77" t="s">
        <v>36</v>
      </c>
      <c r="B37" s="67" t="s">
        <v>37</v>
      </c>
      <c r="C37" s="87">
        <f>SUM(C38:C41)</f>
        <v>4461360.25</v>
      </c>
      <c r="D37" s="81">
        <f>SUM(D38:D41)</f>
        <v>912364.1399999999</v>
      </c>
      <c r="E37" s="70">
        <f t="shared" si="10"/>
        <v>0.2045035793735778</v>
      </c>
      <c r="F37" s="81">
        <f>SUM(F38:F41)</f>
        <v>1507144.85</v>
      </c>
      <c r="G37" s="71">
        <f t="shared" si="2"/>
        <v>0.60535929243960851</v>
      </c>
    </row>
    <row r="38" spans="1:11" ht="24.95" customHeight="1" x14ac:dyDescent="0.25">
      <c r="A38" s="110" t="s">
        <v>66</v>
      </c>
      <c r="B38" s="111" t="s">
        <v>67</v>
      </c>
      <c r="C38" s="112"/>
      <c r="D38" s="114"/>
      <c r="E38" s="88"/>
      <c r="F38" s="114"/>
      <c r="G38" s="54"/>
    </row>
    <row r="39" spans="1:11" ht="24.95" customHeight="1" x14ac:dyDescent="0.25">
      <c r="A39" s="2" t="s">
        <v>50</v>
      </c>
      <c r="B39" s="109" t="s">
        <v>38</v>
      </c>
      <c r="C39" s="113">
        <v>2186397.5699999998</v>
      </c>
      <c r="D39" s="115">
        <v>167527.18</v>
      </c>
      <c r="E39" s="89">
        <f>D39/C39/100%</f>
        <v>7.6622468986736025E-2</v>
      </c>
      <c r="F39" s="115">
        <v>832847.41</v>
      </c>
      <c r="G39" s="55">
        <f t="shared" si="2"/>
        <v>0.20114990812062439</v>
      </c>
    </row>
    <row r="40" spans="1:11" ht="24.95" customHeight="1" x14ac:dyDescent="0.25">
      <c r="A40" s="2" t="s">
        <v>51</v>
      </c>
      <c r="B40" s="109" t="s">
        <v>39</v>
      </c>
      <c r="C40" s="113">
        <v>2226844.5699999998</v>
      </c>
      <c r="D40" s="115">
        <v>726820.19</v>
      </c>
      <c r="E40" s="89">
        <f>D40/C40/100%</f>
        <v>0.32639017549392774</v>
      </c>
      <c r="F40" s="115">
        <v>624434.25</v>
      </c>
      <c r="G40" s="55">
        <f t="shared" si="2"/>
        <v>1.1639659259561754</v>
      </c>
      <c r="I40" s="3"/>
      <c r="J40" s="4"/>
      <c r="K40" s="4"/>
    </row>
    <row r="41" spans="1:11" ht="24.95" customHeight="1" thickBot="1" x14ac:dyDescent="0.3">
      <c r="A41" s="6" t="s">
        <v>52</v>
      </c>
      <c r="B41" s="8" t="s">
        <v>53</v>
      </c>
      <c r="C41" s="15">
        <v>48118.11</v>
      </c>
      <c r="D41" s="18">
        <v>18016.77</v>
      </c>
      <c r="E41" s="89">
        <f>D41/C41/100%</f>
        <v>0.3744280479844283</v>
      </c>
      <c r="F41" s="18">
        <v>49863.19</v>
      </c>
      <c r="G41" s="55">
        <f t="shared" si="2"/>
        <v>0.3613240548789598</v>
      </c>
      <c r="I41" s="3"/>
      <c r="J41" s="4"/>
      <c r="K41" s="4"/>
    </row>
    <row r="42" spans="1:11" ht="24.95" customHeight="1" thickBot="1" x14ac:dyDescent="0.3">
      <c r="A42" s="11" t="s">
        <v>85</v>
      </c>
      <c r="B42" s="7" t="s">
        <v>79</v>
      </c>
      <c r="C42" s="39"/>
      <c r="D42" s="40">
        <v>15478.86</v>
      </c>
      <c r="E42" s="65"/>
      <c r="F42" s="40">
        <v>4713.99</v>
      </c>
      <c r="G42" s="23">
        <f t="shared" si="2"/>
        <v>3.2836005167596878</v>
      </c>
      <c r="I42" s="3"/>
      <c r="J42" s="4"/>
      <c r="K42" s="4"/>
    </row>
    <row r="43" spans="1:11" ht="24.95" customHeight="1" thickBot="1" x14ac:dyDescent="0.3">
      <c r="A43" s="103" t="s">
        <v>71</v>
      </c>
      <c r="B43" s="104" t="s">
        <v>72</v>
      </c>
      <c r="C43" s="105"/>
      <c r="D43" s="106"/>
      <c r="E43" s="107"/>
      <c r="F43" s="106">
        <v>600</v>
      </c>
      <c r="G43" s="108"/>
      <c r="I43" s="3"/>
      <c r="J43" s="4"/>
      <c r="K43" s="4"/>
    </row>
    <row r="44" spans="1:11" ht="34.5" customHeight="1" thickBot="1" x14ac:dyDescent="0.3">
      <c r="A44" s="11" t="s">
        <v>77</v>
      </c>
      <c r="B44" s="7" t="s">
        <v>78</v>
      </c>
      <c r="C44" s="39"/>
      <c r="D44" s="40">
        <v>-10.73</v>
      </c>
      <c r="E44" s="65"/>
      <c r="F44" s="40">
        <v>-40.49</v>
      </c>
      <c r="G44" s="23"/>
      <c r="I44" s="3"/>
      <c r="J44" s="4"/>
      <c r="K44" s="4"/>
    </row>
    <row r="45" spans="1:11" ht="34.5" customHeight="1" thickBot="1" x14ac:dyDescent="0.3">
      <c r="A45" s="11" t="s">
        <v>88</v>
      </c>
      <c r="B45" s="7" t="s">
        <v>89</v>
      </c>
      <c r="C45" s="39"/>
      <c r="D45" s="40">
        <v>672</v>
      </c>
      <c r="E45" s="65"/>
      <c r="F45" s="40"/>
      <c r="G45" s="23"/>
      <c r="I45" s="3"/>
      <c r="J45" s="4"/>
      <c r="K45" s="4"/>
    </row>
    <row r="46" spans="1:11" ht="36.75" thickBot="1" x14ac:dyDescent="0.3">
      <c r="A46" s="11" t="s">
        <v>40</v>
      </c>
      <c r="B46" s="7" t="s">
        <v>41</v>
      </c>
      <c r="C46" s="14"/>
      <c r="D46" s="59">
        <v>-21100.21</v>
      </c>
      <c r="E46" s="65"/>
      <c r="F46" s="59">
        <v>-14479.99</v>
      </c>
      <c r="G46" s="23">
        <f>D46/F46</f>
        <v>1.457197829556512</v>
      </c>
      <c r="I46" s="4"/>
      <c r="J46" s="4"/>
      <c r="K46" s="3"/>
    </row>
    <row r="48" spans="1:11" x14ac:dyDescent="0.25">
      <c r="A48" s="1"/>
    </row>
  </sheetData>
  <mergeCells count="1">
    <mergeCell ref="A1:G2"/>
  </mergeCells>
  <pageMargins left="0.70866141732283472" right="0" top="0.74803149606299213" bottom="0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2026-02-19T14:22:02Z</cp:lastPrinted>
  <dcterms:created xsi:type="dcterms:W3CDTF">2017-12-11T14:03:53Z</dcterms:created>
  <dcterms:modified xsi:type="dcterms:W3CDTF">2026-05-21T12:52:17Z</dcterms:modified>
</cp:coreProperties>
</file>